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P:\Business License\BLT Measure 2022\"/>
    </mc:Choice>
  </mc:AlternateContent>
  <xr:revisionPtr revIDLastSave="0" documentId="13_ncr:1_{BD4AD195-77D2-46A6-AA82-F92206A2AFD8}" xr6:coauthVersionLast="45" xr6:coauthVersionMax="45" xr10:uidLastSave="{00000000-0000-0000-0000-000000000000}"/>
  <bookViews>
    <workbookView xWindow="33240" yWindow="3615" windowWidth="21600" windowHeight="12735" xr2:uid="{F83FA95F-F5FD-41E2-9BB9-C8C1727A17B4}"/>
  </bookViews>
  <sheets>
    <sheet name="El Segundo BLT Calculator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8" i="1" l="1"/>
  <c r="L28" i="1"/>
  <c r="K28" i="1"/>
  <c r="J28" i="1"/>
  <c r="I28" i="1"/>
  <c r="N28" i="1" s="1"/>
  <c r="L27" i="1"/>
  <c r="K27" i="1"/>
  <c r="J27" i="1"/>
  <c r="I27" i="1"/>
  <c r="N27" i="1" s="1"/>
  <c r="N26" i="1"/>
  <c r="K26" i="1"/>
  <c r="J26" i="1"/>
  <c r="I26" i="1"/>
  <c r="N25" i="1"/>
  <c r="J25" i="1"/>
  <c r="I25" i="1"/>
  <c r="J24" i="1"/>
  <c r="N24" i="1" s="1"/>
  <c r="I24" i="1"/>
  <c r="N23" i="1"/>
  <c r="I20" i="1"/>
  <c r="J20" i="1" s="1"/>
  <c r="I19" i="1"/>
  <c r="J19" i="1" s="1"/>
  <c r="I18" i="1"/>
  <c r="J18" i="1" s="1"/>
  <c r="J17" i="1"/>
  <c r="K17" i="1" s="1"/>
  <c r="I17" i="1"/>
  <c r="J16" i="1"/>
  <c r="K16" i="1" s="1"/>
  <c r="I16" i="1"/>
  <c r="K15" i="1"/>
  <c r="D9" i="1"/>
  <c r="K18" i="1" l="1"/>
  <c r="K19" i="1"/>
  <c r="D12" i="1" s="1"/>
  <c r="D17" i="1" s="1"/>
</calcChain>
</file>

<file path=xl/sharedStrings.xml><?xml version="1.0" encoding="utf-8"?>
<sst xmlns="http://schemas.openxmlformats.org/spreadsheetml/2006/main" count="37" uniqueCount="32">
  <si>
    <t xml:space="preserve">BLT Calculator (excluding hotels/motels/apartments) </t>
  </si>
  <si>
    <t>Per Employee</t>
  </si>
  <si>
    <t xml:space="preserve">Base </t>
  </si>
  <si>
    <t>Per employee charge over 5 employees</t>
  </si>
  <si>
    <t>Per Square Foot (rate)</t>
  </si>
  <si>
    <t>Total Employee headcount charge</t>
  </si>
  <si>
    <t xml:space="preserve">Minimum (sq foot amount) </t>
  </si>
  <si>
    <t xml:space="preserve">Maximum (sq foot amount) </t>
  </si>
  <si>
    <t>Total fee for square feet over 2,000</t>
  </si>
  <si>
    <t>Base Fee (all businesses)</t>
  </si>
  <si>
    <t xml:space="preserve">WORKING TABLE </t>
  </si>
  <si>
    <t>Incremental</t>
  </si>
  <si>
    <t>Cumulative</t>
  </si>
  <si>
    <t xml:space="preserve">CASP (Fixed-State-Mandated Fee) </t>
  </si>
  <si>
    <t>0-2000</t>
  </si>
  <si>
    <t>2001-5000</t>
  </si>
  <si>
    <t>Total BLT Charge (Employee + Sq. Feet + CASP)</t>
  </si>
  <si>
    <t>5001-50000</t>
  </si>
  <si>
    <t>50001-100000</t>
  </si>
  <si>
    <t>Disclaimer: using this calculator tool provides an estimate only of what a business may pay for an annual Business License Tax if Measure BT passes on November 8, 2022.  The actual BLT that will be assessed will be determined at time of renewal in December 2023 and may vary from the calculation displayed.</t>
  </si>
  <si>
    <t>100001-250000</t>
  </si>
  <si>
    <t xml:space="preserve">*Excludes late or penalty fees, if applicable </t>
  </si>
  <si>
    <t>250001+</t>
  </si>
  <si>
    <t>test 2000</t>
  </si>
  <si>
    <t>ok</t>
  </si>
  <si>
    <t>test 6000</t>
  </si>
  <si>
    <t>test 10000</t>
  </si>
  <si>
    <t>test 60000</t>
  </si>
  <si>
    <t>test 120000</t>
  </si>
  <si>
    <t>test 500000</t>
  </si>
  <si>
    <t xml:space="preserve">Please enter your total employee number: </t>
  </si>
  <si>
    <t xml:space="preserve">Please enter your total square footage: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</si>
</sst>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_(* #,##0_);_(* \(#,##0\);_(* &quot;-&quot;??_);_(@_)"/>
    <numFmt numFmtId="166" formatCode="&quot;$&quot;#,##0.00"/>
    <numFmt numFmtId="167" formatCode="_(&quot;$&quot;* #,##0.00_);_(&quot;$&quot;* \(#,##0.00\);_(&quot;$&quot;* &quot;-&quot;_);_(@_)"/>
    <numFmt numFmtId="168" formatCode="_(&quot;$&quot;* #,##0_);_(&quot;$&quot;* \(#,##0\);_(&quot;$&quot;* &quot;-&quot;??_);_(@_)"/>
  </numFmts>
  <fonts count="8" x14ac:knownFonts="1">
    <font>
      <sz val="11"/>
      <color theme="1"/>
      <name val="Calibri"/>
      <family val="2"/>
      <scheme val="minor"/>
    </font>
    <font>
      <sz val="11"/>
      <color theme="1"/>
      <name val="Calibri"/>
      <family val="2"/>
      <scheme val="minor"/>
    </font>
    <font>
      <sz val="11"/>
      <name val="Calibri"/>
      <family val="2"/>
      <scheme val="minor"/>
    </font>
    <font>
      <u/>
      <sz val="11"/>
      <color theme="1"/>
      <name val="Calibri"/>
      <family val="2"/>
      <scheme val="minor"/>
    </font>
    <font>
      <b/>
      <u/>
      <sz val="11"/>
      <color theme="1"/>
      <name val="Calibri"/>
      <family val="2"/>
      <scheme val="minor"/>
    </font>
    <font>
      <b/>
      <sz val="8"/>
      <color theme="1"/>
      <name val="Calibri"/>
      <family val="2"/>
      <scheme val="minor"/>
    </font>
    <font>
      <sz val="9"/>
      <color theme="1"/>
      <name val="Calibri"/>
      <family val="2"/>
      <scheme val="minor"/>
    </font>
    <font>
      <i/>
      <sz val="11"/>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59999389629810485"/>
        <bgColor indexed="64"/>
      </patternFill>
    </fill>
  </fills>
  <borders count="2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double">
        <color auto="1"/>
      </left>
      <right style="double">
        <color auto="1"/>
      </right>
      <top style="double">
        <color auto="1"/>
      </top>
      <bottom style="thin">
        <color auto="1"/>
      </bottom>
      <diagonal/>
    </border>
    <border>
      <left style="double">
        <color auto="1"/>
      </left>
      <right style="double">
        <color auto="1"/>
      </right>
      <top style="thin">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double">
        <color auto="1"/>
      </left>
      <right style="double">
        <color auto="1"/>
      </right>
      <top/>
      <bottom style="double">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double">
        <color auto="1"/>
      </left>
      <right style="double">
        <color auto="1"/>
      </right>
      <top style="double">
        <color auto="1"/>
      </top>
      <bottom/>
      <diagonal/>
    </border>
    <border>
      <left style="double">
        <color auto="1"/>
      </left>
      <right style="double">
        <color auto="1"/>
      </right>
      <top style="thin">
        <color auto="1"/>
      </top>
      <bottom style="double">
        <color indexed="64"/>
      </bottom>
      <diagonal/>
    </border>
    <border>
      <left/>
      <right/>
      <top style="thin">
        <color auto="1"/>
      </top>
      <bottom style="thin">
        <color auto="1"/>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6">
    <xf numFmtId="0" fontId="0" fillId="0" borderId="0" xfId="0"/>
    <xf numFmtId="8" fontId="2" fillId="0" borderId="0" xfId="0" applyNumberFormat="1" applyFont="1" applyAlignment="1">
      <alignment horizontal="center" wrapText="1"/>
    </xf>
    <xf numFmtId="8" fontId="2" fillId="0" borderId="0" xfId="0" applyNumberFormat="1" applyFont="1" applyAlignment="1">
      <alignment horizontal="center"/>
    </xf>
    <xf numFmtId="0" fontId="2" fillId="0" borderId="0" xfId="0" applyFont="1"/>
    <xf numFmtId="0" fontId="3" fillId="2" borderId="1" xfId="0" applyFont="1" applyFill="1" applyBorder="1" applyAlignment="1">
      <alignment horizontal="centerContinuous"/>
    </xf>
    <xf numFmtId="0" fontId="0" fillId="2" borderId="2" xfId="0" applyFill="1" applyBorder="1" applyAlignment="1">
      <alignment horizontal="centerContinuous"/>
    </xf>
    <xf numFmtId="0" fontId="0" fillId="2" borderId="3" xfId="0" applyFill="1" applyBorder="1" applyAlignment="1">
      <alignment horizontal="centerContinuous"/>
    </xf>
    <xf numFmtId="0" fontId="0" fillId="2" borderId="4" xfId="0" applyFill="1" applyBorder="1"/>
    <xf numFmtId="0" fontId="4" fillId="2" borderId="0" xfId="0" applyFont="1" applyFill="1" applyAlignment="1">
      <alignment vertical="center"/>
    </xf>
    <xf numFmtId="0" fontId="4" fillId="2" borderId="5" xfId="0" applyFont="1" applyFill="1" applyBorder="1" applyAlignment="1">
      <alignment vertical="center"/>
    </xf>
    <xf numFmtId="0" fontId="2" fillId="0" borderId="0" xfId="0" applyFont="1" applyAlignment="1">
      <alignment wrapText="1"/>
    </xf>
    <xf numFmtId="164" fontId="0" fillId="2" borderId="0" xfId="0" applyNumberFormat="1" applyFill="1" applyAlignment="1">
      <alignment horizontal="center"/>
    </xf>
    <xf numFmtId="164" fontId="0" fillId="2" borderId="5" xfId="0" applyNumberFormat="1" applyFill="1" applyBorder="1"/>
    <xf numFmtId="8" fontId="0" fillId="0" borderId="0" xfId="0" applyNumberFormat="1" applyAlignment="1">
      <alignment horizontal="center"/>
    </xf>
    <xf numFmtId="8" fontId="2" fillId="0" borderId="0" xfId="0" applyNumberFormat="1" applyFont="1" applyAlignment="1">
      <alignment wrapText="1"/>
    </xf>
    <xf numFmtId="8" fontId="2" fillId="0" borderId="0" xfId="0" applyNumberFormat="1" applyFont="1"/>
    <xf numFmtId="0" fontId="0" fillId="2" borderId="0" xfId="0" applyFill="1"/>
    <xf numFmtId="0" fontId="0" fillId="2" borderId="5" xfId="0" applyFill="1" applyBorder="1"/>
    <xf numFmtId="2" fontId="0" fillId="0" borderId="0" xfId="0" applyNumberFormat="1" applyAlignment="1">
      <alignment horizontal="center"/>
    </xf>
    <xf numFmtId="0" fontId="0" fillId="0" borderId="0" xfId="0" applyAlignment="1">
      <alignment wrapText="1"/>
    </xf>
    <xf numFmtId="0" fontId="0" fillId="3" borderId="4" xfId="0" applyFill="1" applyBorder="1"/>
    <xf numFmtId="44" fontId="0" fillId="2" borderId="7" xfId="2" applyFont="1" applyFill="1" applyBorder="1"/>
    <xf numFmtId="0" fontId="5" fillId="4" borderId="8" xfId="0" applyFont="1" applyFill="1" applyBorder="1" applyAlignment="1">
      <alignment horizontal="center" vertical="center" wrapText="1"/>
    </xf>
    <xf numFmtId="166" fontId="0" fillId="5" borderId="9" xfId="0" applyNumberFormat="1" applyFill="1" applyBorder="1" applyAlignment="1">
      <alignment horizontal="center"/>
    </xf>
    <xf numFmtId="166" fontId="0" fillId="5" borderId="9" xfId="2" applyNumberFormat="1" applyFont="1" applyFill="1" applyBorder="1" applyAlignment="1">
      <alignment horizontal="center"/>
    </xf>
    <xf numFmtId="166" fontId="0" fillId="5" borderId="10" xfId="0" applyNumberFormat="1" applyFill="1" applyBorder="1" applyAlignment="1">
      <alignment horizontal="center"/>
    </xf>
    <xf numFmtId="44" fontId="0" fillId="2" borderId="11" xfId="2" applyFont="1" applyFill="1" applyBorder="1"/>
    <xf numFmtId="0" fontId="5" fillId="4" borderId="12" xfId="0" applyFont="1" applyFill="1" applyBorder="1" applyAlignment="1">
      <alignment horizontal="center" vertical="center" wrapText="1"/>
    </xf>
    <xf numFmtId="1" fontId="0" fillId="5" borderId="13" xfId="0" applyNumberForma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44" fontId="0" fillId="2" borderId="0" xfId="2" applyFont="1" applyFill="1" applyBorder="1"/>
    <xf numFmtId="0" fontId="5" fillId="4" borderId="15" xfId="0" applyFont="1" applyFill="1" applyBorder="1" applyAlignment="1">
      <alignment horizontal="center" vertical="center" wrapText="1"/>
    </xf>
    <xf numFmtId="1" fontId="0" fillId="5" borderId="16" xfId="0" applyNumberFormat="1" applyFill="1" applyBorder="1" applyAlignment="1">
      <alignment horizontal="center"/>
    </xf>
    <xf numFmtId="0" fontId="0" fillId="5" borderId="16" xfId="0" applyFill="1" applyBorder="1" applyAlignment="1">
      <alignment horizontal="center"/>
    </xf>
    <xf numFmtId="0" fontId="0" fillId="5" borderId="17" xfId="0" applyFill="1" applyBorder="1" applyAlignment="1">
      <alignment horizontal="center"/>
    </xf>
    <xf numFmtId="167" fontId="0" fillId="2" borderId="19" xfId="0" applyNumberFormat="1" applyFill="1" applyBorder="1"/>
    <xf numFmtId="42" fontId="0" fillId="2" borderId="7" xfId="0" applyNumberFormat="1" applyFill="1" applyBorder="1"/>
    <xf numFmtId="0" fontId="4" fillId="0" borderId="0" xfId="0" applyFont="1" applyAlignment="1">
      <alignment horizontal="center"/>
    </xf>
    <xf numFmtId="0" fontId="4" fillId="6" borderId="0" xfId="0" applyFont="1" applyFill="1" applyAlignment="1">
      <alignment horizontal="center"/>
    </xf>
    <xf numFmtId="168" fontId="0" fillId="2" borderId="20" xfId="2" applyNumberFormat="1" applyFont="1" applyFill="1" applyBorder="1"/>
    <xf numFmtId="8" fontId="0" fillId="0" borderId="0" xfId="0" applyNumberFormat="1" applyAlignment="1">
      <alignment wrapText="1"/>
    </xf>
    <xf numFmtId="2" fontId="6" fillId="0" borderId="0" xfId="0" applyNumberFormat="1" applyFont="1"/>
    <xf numFmtId="1" fontId="0" fillId="0" borderId="0" xfId="0" applyNumberFormat="1"/>
    <xf numFmtId="0" fontId="0" fillId="6" borderId="0" xfId="0" applyFill="1"/>
    <xf numFmtId="6" fontId="0" fillId="2" borderId="0" xfId="2" applyNumberFormat="1" applyFont="1" applyFill="1" applyBorder="1"/>
    <xf numFmtId="6" fontId="0" fillId="0" borderId="0" xfId="0" applyNumberFormat="1" applyAlignment="1">
      <alignment wrapText="1"/>
    </xf>
    <xf numFmtId="165" fontId="6" fillId="0" borderId="0" xfId="1" applyNumberFormat="1" applyFont="1"/>
    <xf numFmtId="166" fontId="6" fillId="0" borderId="0" xfId="0" applyNumberFormat="1" applyFont="1"/>
    <xf numFmtId="166" fontId="0" fillId="6" borderId="0" xfId="0" applyNumberFormat="1" applyFill="1"/>
    <xf numFmtId="44" fontId="0" fillId="2" borderId="21" xfId="2" applyFont="1" applyFill="1" applyBorder="1"/>
    <xf numFmtId="8" fontId="6" fillId="0" borderId="0" xfId="0" applyNumberFormat="1" applyFont="1"/>
    <xf numFmtId="0" fontId="7" fillId="2" borderId="22" xfId="0" applyFont="1" applyFill="1" applyBorder="1"/>
    <xf numFmtId="0" fontId="0" fillId="2" borderId="23" xfId="0" applyFill="1" applyBorder="1"/>
    <xf numFmtId="0" fontId="0" fillId="2" borderId="24" xfId="0" applyFill="1" applyBorder="1"/>
    <xf numFmtId="43" fontId="6" fillId="0" borderId="0" xfId="0" applyNumberFormat="1" applyFont="1"/>
    <xf numFmtId="0" fontId="0" fillId="0" borderId="0" xfId="0" applyAlignment="1">
      <alignment horizontal="centerContinuous"/>
    </xf>
    <xf numFmtId="43" fontId="0" fillId="0" borderId="0" xfId="1" applyFont="1"/>
    <xf numFmtId="166" fontId="0" fillId="0" borderId="0" xfId="0" applyNumberFormat="1"/>
    <xf numFmtId="0" fontId="0" fillId="0" borderId="0" xfId="0" applyAlignment="1">
      <alignment horizontal="center"/>
    </xf>
    <xf numFmtId="165" fontId="0" fillId="3" borderId="6" xfId="1" applyNumberFormat="1" applyFont="1" applyFill="1" applyBorder="1" applyProtection="1">
      <protection locked="0"/>
    </xf>
    <xf numFmtId="165" fontId="0" fillId="3" borderId="18" xfId="1" applyNumberFormat="1" applyFont="1" applyFill="1" applyBorder="1" applyProtection="1">
      <protection locked="0"/>
    </xf>
    <xf numFmtId="0" fontId="4" fillId="0" borderId="0" xfId="0" applyFont="1" applyAlignment="1">
      <alignment horizontal="center"/>
    </xf>
    <xf numFmtId="0" fontId="0" fillId="2" borderId="4" xfId="0" applyFill="1" applyBorder="1" applyAlignment="1">
      <alignment wrapText="1"/>
    </xf>
    <xf numFmtId="0" fontId="0" fillId="0" borderId="0" xfId="0" applyAlignment="1">
      <alignment wrapText="1"/>
    </xf>
    <xf numFmtId="0" fontId="0" fillId="0" borderId="5" xfId="0"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09E4-6021-4724-BB99-F1568ACE6F9E}">
  <sheetPr>
    <pageSetUpPr fitToPage="1"/>
  </sheetPr>
  <dimension ref="C1:O28"/>
  <sheetViews>
    <sheetView tabSelected="1" workbookViewId="0">
      <selection activeCell="D7" sqref="D7"/>
    </sheetView>
  </sheetViews>
  <sheetFormatPr defaultRowHeight="15" x14ac:dyDescent="0.25"/>
  <cols>
    <col min="3" max="3" width="42.7109375" bestFit="1" customWidth="1"/>
    <col min="4" max="4" width="20.85546875" customWidth="1"/>
    <col min="5" max="5" width="7.5703125" customWidth="1"/>
    <col min="6" max="6" width="24.7109375" customWidth="1"/>
    <col min="7" max="7" width="17.140625" style="19" hidden="1" customWidth="1"/>
    <col min="8" max="9" width="10.85546875" hidden="1" customWidth="1"/>
    <col min="10" max="11" width="11.7109375" hidden="1" customWidth="1"/>
    <col min="12" max="12" width="11.5703125" hidden="1" customWidth="1"/>
    <col min="13" max="13" width="10.5703125" hidden="1" customWidth="1"/>
    <col min="14" max="14" width="11.140625" hidden="1" customWidth="1"/>
    <col min="15" max="15" width="9.140625" hidden="1" customWidth="1"/>
    <col min="16" max="18" width="9.140625" customWidth="1"/>
  </cols>
  <sheetData>
    <row r="1" spans="3:14" ht="15.75" thickBot="1" x14ac:dyDescent="0.3">
      <c r="G1" s="1"/>
      <c r="H1" s="2"/>
      <c r="I1" s="2"/>
      <c r="J1" s="2"/>
      <c r="K1" s="2"/>
      <c r="L1" s="3"/>
      <c r="M1" s="3"/>
      <c r="N1" s="3"/>
    </row>
    <row r="2" spans="3:14" x14ac:dyDescent="0.25">
      <c r="C2" s="4" t="s">
        <v>0</v>
      </c>
      <c r="D2" s="5"/>
      <c r="E2" s="6"/>
      <c r="G2" s="1"/>
      <c r="H2" s="2"/>
      <c r="I2" s="2"/>
      <c r="J2" s="2"/>
      <c r="K2" s="2"/>
      <c r="L2" s="3"/>
      <c r="M2" s="3"/>
      <c r="N2" s="3"/>
    </row>
    <row r="3" spans="3:14" x14ac:dyDescent="0.25">
      <c r="C3" s="7"/>
      <c r="D3" s="8" t="s">
        <v>1</v>
      </c>
      <c r="E3" s="9" t="s">
        <v>2</v>
      </c>
      <c r="G3" s="10"/>
      <c r="H3" s="3"/>
      <c r="I3" s="3"/>
      <c r="J3" s="3"/>
      <c r="K3" s="3"/>
      <c r="L3" s="3"/>
      <c r="M3" s="3"/>
      <c r="N3" s="3"/>
    </row>
    <row r="4" spans="3:14" x14ac:dyDescent="0.25">
      <c r="C4" s="7"/>
      <c r="D4" s="11">
        <v>138</v>
      </c>
      <c r="E4" s="12">
        <v>150</v>
      </c>
      <c r="F4" s="13"/>
      <c r="G4" s="14">
        <v>0</v>
      </c>
      <c r="H4" s="15">
        <v>0.26</v>
      </c>
      <c r="I4" s="15">
        <v>0.27</v>
      </c>
      <c r="J4" s="15">
        <v>0.28000000000000003</v>
      </c>
      <c r="K4" s="15">
        <v>0.28999999999999998</v>
      </c>
      <c r="L4" s="15">
        <v>0.3</v>
      </c>
      <c r="M4" s="3"/>
      <c r="N4" s="3"/>
    </row>
    <row r="5" spans="3:14" x14ac:dyDescent="0.25">
      <c r="C5" s="7"/>
      <c r="D5" s="16"/>
      <c r="E5" s="17"/>
      <c r="F5" s="18"/>
      <c r="G5" s="10"/>
      <c r="H5" s="3"/>
      <c r="I5" s="3"/>
      <c r="J5" s="3"/>
      <c r="K5" s="3"/>
      <c r="L5" s="3"/>
      <c r="M5" s="3"/>
      <c r="N5" s="3"/>
    </row>
    <row r="6" spans="3:14" ht="15.75" thickBot="1" x14ac:dyDescent="0.3">
      <c r="C6" s="7"/>
      <c r="D6" s="16"/>
      <c r="E6" s="17"/>
    </row>
    <row r="7" spans="3:14" ht="15.75" thickTop="1" x14ac:dyDescent="0.25">
      <c r="C7" s="20" t="s">
        <v>30</v>
      </c>
      <c r="D7" s="60"/>
      <c r="E7" s="17"/>
    </row>
    <row r="8" spans="3:14" x14ac:dyDescent="0.25">
      <c r="C8" s="7" t="s">
        <v>3</v>
      </c>
      <c r="D8" s="21">
        <v>138</v>
      </c>
      <c r="E8" s="17"/>
      <c r="G8" s="22" t="s">
        <v>4</v>
      </c>
      <c r="H8" s="23">
        <v>0</v>
      </c>
      <c r="I8" s="23">
        <v>0.26</v>
      </c>
      <c r="J8" s="24">
        <v>0.27</v>
      </c>
      <c r="K8" s="23">
        <v>0.28000000000000003</v>
      </c>
      <c r="L8" s="23">
        <v>0.28999999999999998</v>
      </c>
      <c r="M8" s="25">
        <v>0.3</v>
      </c>
    </row>
    <row r="9" spans="3:14" ht="23.25" thickBot="1" x14ac:dyDescent="0.3">
      <c r="C9" s="7" t="s">
        <v>5</v>
      </c>
      <c r="D9" s="26">
        <f>IF(($D$7&lt;=5),(0),IF(($D$7&gt;=5),(($D$7-5)*$D$8)))</f>
        <v>0</v>
      </c>
      <c r="E9" s="17"/>
      <c r="G9" s="27" t="s">
        <v>6</v>
      </c>
      <c r="H9" s="28">
        <v>1</v>
      </c>
      <c r="I9" s="28">
        <v>2001</v>
      </c>
      <c r="J9" s="29">
        <v>5001</v>
      </c>
      <c r="K9" s="29">
        <v>50001</v>
      </c>
      <c r="L9" s="29">
        <v>100001</v>
      </c>
      <c r="M9" s="30">
        <v>250001</v>
      </c>
    </row>
    <row r="10" spans="3:14" ht="24" thickTop="1" thickBot="1" x14ac:dyDescent="0.3">
      <c r="C10" s="7"/>
      <c r="D10" s="31"/>
      <c r="E10" s="17"/>
      <c r="G10" s="32" t="s">
        <v>7</v>
      </c>
      <c r="H10" s="33">
        <v>2000</v>
      </c>
      <c r="I10" s="33">
        <v>5000</v>
      </c>
      <c r="J10" s="34">
        <v>50000</v>
      </c>
      <c r="K10" s="34">
        <v>100000</v>
      </c>
      <c r="L10" s="34">
        <v>250000</v>
      </c>
      <c r="M10" s="35"/>
    </row>
    <row r="11" spans="3:14" ht="15.75" thickTop="1" x14ac:dyDescent="0.25">
      <c r="C11" s="20" t="s">
        <v>31</v>
      </c>
      <c r="D11" s="61"/>
      <c r="E11" s="17"/>
    </row>
    <row r="12" spans="3:14" ht="15.75" thickBot="1" x14ac:dyDescent="0.3">
      <c r="C12" s="7" t="s">
        <v>8</v>
      </c>
      <c r="D12" s="36">
        <f>IF(($D$11&lt;=2000),(0),IF(AND($D$11&lt;=5000,$D$11&gt;=2000),((($D$11-2000)*$H$4)),IF(AND($D$11&lt;=50000,$D$11&gt;=5000),((($D$11-5000)*$I$4)+K16),IF(AND($D$11&lt;=100000,$D$11&gt;=50001),((($D$11-50000)*$J$4)+K17),IF(AND($D$11&lt;=250000,$D$11&gt;=100001),((($D$11-100000)*$K$4)+K18),IF(($D$11&gt;=250001),((($D$11-250000)*$L$4)+K19)))))))</f>
        <v>0</v>
      </c>
      <c r="E12" s="17"/>
    </row>
    <row r="13" spans="3:14" ht="15.75" thickTop="1" x14ac:dyDescent="0.25">
      <c r="C13" s="7"/>
      <c r="D13" s="31"/>
      <c r="E13" s="17"/>
    </row>
    <row r="14" spans="3:14" x14ac:dyDescent="0.25">
      <c r="C14" s="7" t="s">
        <v>9</v>
      </c>
      <c r="D14" s="37">
        <v>150</v>
      </c>
      <c r="E14" s="17"/>
      <c r="H14" s="62" t="s">
        <v>10</v>
      </c>
      <c r="I14" s="62"/>
      <c r="J14" s="38" t="s">
        <v>11</v>
      </c>
      <c r="K14" s="39" t="s">
        <v>12</v>
      </c>
    </row>
    <row r="15" spans="3:14" x14ac:dyDescent="0.25">
      <c r="C15" s="7" t="s">
        <v>13</v>
      </c>
      <c r="D15" s="40">
        <v>4</v>
      </c>
      <c r="E15" s="17"/>
      <c r="G15" s="41"/>
      <c r="H15" s="42" t="s">
        <v>14</v>
      </c>
      <c r="I15" s="43"/>
      <c r="J15">
        <v>0</v>
      </c>
      <c r="K15" s="44">
        <f>+J15</f>
        <v>0</v>
      </c>
    </row>
    <row r="16" spans="3:14" x14ac:dyDescent="0.25">
      <c r="C16" s="7"/>
      <c r="D16" s="45"/>
      <c r="E16" s="17"/>
      <c r="G16" s="46"/>
      <c r="H16" s="42" t="s">
        <v>15</v>
      </c>
      <c r="I16" s="47">
        <f>I10-H10</f>
        <v>3000</v>
      </c>
      <c r="J16" s="48">
        <f>I16*$I$8</f>
        <v>780</v>
      </c>
      <c r="K16" s="49">
        <f>+J16+K15</f>
        <v>780</v>
      </c>
    </row>
    <row r="17" spans="3:15" ht="20.25" customHeight="1" thickBot="1" x14ac:dyDescent="0.3">
      <c r="C17" s="7" t="s">
        <v>16</v>
      </c>
      <c r="D17" s="50">
        <f>D9+D12+D14+D15</f>
        <v>154</v>
      </c>
      <c r="E17" s="17"/>
      <c r="H17" s="42" t="s">
        <v>17</v>
      </c>
      <c r="I17" s="47">
        <f>J10-I10</f>
        <v>45000</v>
      </c>
      <c r="J17" s="48">
        <f>I17*$J$8</f>
        <v>12150</v>
      </c>
      <c r="K17" s="49">
        <f>+J17+K16</f>
        <v>12930</v>
      </c>
    </row>
    <row r="18" spans="3:15" ht="20.25" customHeight="1" thickTop="1" x14ac:dyDescent="0.25">
      <c r="C18" s="7"/>
      <c r="D18" s="31"/>
      <c r="E18" s="17"/>
      <c r="G18" s="41"/>
      <c r="H18" s="42" t="s">
        <v>18</v>
      </c>
      <c r="I18" s="47">
        <f>K10-J10</f>
        <v>50000</v>
      </c>
      <c r="J18" s="51">
        <f>I18*$K$8</f>
        <v>14000.000000000002</v>
      </c>
      <c r="K18" s="49">
        <f>+J18+K17</f>
        <v>26930</v>
      </c>
    </row>
    <row r="19" spans="3:15" ht="84" customHeight="1" x14ac:dyDescent="0.25">
      <c r="C19" s="63" t="s">
        <v>19</v>
      </c>
      <c r="D19" s="64"/>
      <c r="E19" s="65"/>
      <c r="H19" s="42" t="s">
        <v>20</v>
      </c>
      <c r="I19" s="47">
        <f>L10-K10</f>
        <v>150000</v>
      </c>
      <c r="J19" s="51">
        <f>I19*$L$8</f>
        <v>43500</v>
      </c>
      <c r="K19" s="49">
        <f>+J19+K18</f>
        <v>70430</v>
      </c>
    </row>
    <row r="20" spans="3:15" ht="21.75" customHeight="1" thickBot="1" x14ac:dyDescent="0.3">
      <c r="C20" s="52" t="s">
        <v>21</v>
      </c>
      <c r="D20" s="53"/>
      <c r="E20" s="54"/>
      <c r="H20" s="42" t="s">
        <v>22</v>
      </c>
      <c r="I20" s="55">
        <f>$D$11-250001-2000</f>
        <v>-252001</v>
      </c>
      <c r="J20" s="48">
        <f>I20*$M$8</f>
        <v>-75600.3</v>
      </c>
      <c r="K20" s="56"/>
      <c r="L20" s="56"/>
    </row>
    <row r="23" spans="3:15" x14ac:dyDescent="0.25">
      <c r="H23" s="42" t="s">
        <v>23</v>
      </c>
      <c r="I23" s="57">
        <v>0</v>
      </c>
      <c r="J23" s="57"/>
      <c r="K23" s="57"/>
      <c r="L23" s="57"/>
      <c r="M23" s="57"/>
      <c r="N23" s="58">
        <f>SUM(I23:M23)</f>
        <v>0</v>
      </c>
      <c r="O23" t="s">
        <v>24</v>
      </c>
    </row>
    <row r="24" spans="3:15" x14ac:dyDescent="0.25">
      <c r="H24" s="59" t="s">
        <v>25</v>
      </c>
      <c r="I24" s="57">
        <f>3000*0.26</f>
        <v>780</v>
      </c>
      <c r="J24" s="57">
        <f>1000*0.27</f>
        <v>270</v>
      </c>
      <c r="K24" s="57"/>
      <c r="L24" s="57"/>
      <c r="M24" s="57"/>
      <c r="N24" s="58">
        <f>SUM(I24:M24)</f>
        <v>1050</v>
      </c>
      <c r="O24" t="s">
        <v>24</v>
      </c>
    </row>
    <row r="25" spans="3:15" x14ac:dyDescent="0.25">
      <c r="H25" s="59" t="s">
        <v>26</v>
      </c>
      <c r="I25" s="57">
        <f t="shared" ref="I25:I28" si="0">3000*0.26</f>
        <v>780</v>
      </c>
      <c r="J25" s="57">
        <f t="shared" ref="J25" si="1">5000*0.27</f>
        <v>1350</v>
      </c>
      <c r="K25" s="57"/>
      <c r="L25" s="57"/>
      <c r="M25" s="57"/>
      <c r="N25" s="58">
        <f t="shared" ref="N25:N28" si="2">SUM(I25:M25)</f>
        <v>2130</v>
      </c>
      <c r="O25" t="s">
        <v>24</v>
      </c>
    </row>
    <row r="26" spans="3:15" x14ac:dyDescent="0.25">
      <c r="H26" s="59" t="s">
        <v>27</v>
      </c>
      <c r="I26" s="57">
        <f t="shared" si="0"/>
        <v>780</v>
      </c>
      <c r="J26" s="57">
        <f>45000*0.27</f>
        <v>12150</v>
      </c>
      <c r="K26" s="57">
        <f>10000*0.28</f>
        <v>2800.0000000000005</v>
      </c>
      <c r="L26" s="57"/>
      <c r="M26" s="57"/>
      <c r="N26" s="58">
        <f t="shared" si="2"/>
        <v>15730</v>
      </c>
      <c r="O26" t="s">
        <v>24</v>
      </c>
    </row>
    <row r="27" spans="3:15" x14ac:dyDescent="0.25">
      <c r="H27" s="59" t="s">
        <v>28</v>
      </c>
      <c r="I27" s="57">
        <f t="shared" si="0"/>
        <v>780</v>
      </c>
      <c r="J27" s="57">
        <f t="shared" ref="J27:J28" si="3">45000*0.27</f>
        <v>12150</v>
      </c>
      <c r="K27" s="57">
        <f>50000*0.28</f>
        <v>14000.000000000002</v>
      </c>
      <c r="L27" s="57">
        <f>20000*0.29</f>
        <v>5800</v>
      </c>
      <c r="M27" s="57"/>
      <c r="N27" s="58">
        <f t="shared" si="2"/>
        <v>32730</v>
      </c>
      <c r="O27" t="s">
        <v>24</v>
      </c>
    </row>
    <row r="28" spans="3:15" x14ac:dyDescent="0.25">
      <c r="H28" s="59" t="s">
        <v>29</v>
      </c>
      <c r="I28" s="57">
        <f t="shared" si="0"/>
        <v>780</v>
      </c>
      <c r="J28" s="57">
        <f t="shared" si="3"/>
        <v>12150</v>
      </c>
      <c r="K28" s="57">
        <f>50000*0.28</f>
        <v>14000.000000000002</v>
      </c>
      <c r="L28" s="57">
        <f>150000*0.29</f>
        <v>43500</v>
      </c>
      <c r="M28" s="57">
        <f>250000*0.3</f>
        <v>75000</v>
      </c>
      <c r="N28" s="58">
        <f t="shared" si="2"/>
        <v>145430</v>
      </c>
      <c r="O28" t="s">
        <v>24</v>
      </c>
    </row>
  </sheetData>
  <sheetProtection algorithmName="SHA-512" hashValue="5G5+sh1wplgxFgWyRFJOBrtx7+S+ZYZXOdIQ2YZHOjH6kZm797JHn2O2b0wlHqK05fzKN4OOczcdsu/9LfLIJw==" saltValue="HVGG3ZJ+VYQWwbN52khsXw==" spinCount="100000" sheet="1" objects="1" scenarios="1" selectLockedCells="1"/>
  <protectedRanges>
    <protectedRange sqref="D11" name="Square Footage"/>
    <protectedRange sqref="D7" name="Employee"/>
  </protectedRanges>
  <mergeCells count="2">
    <mergeCell ref="H14:I14"/>
    <mergeCell ref="C19:E19"/>
  </mergeCells>
  <pageMargins left="0.7" right="0.7" top="0.75" bottom="0.75" header="0.3" footer="0.3"/>
  <pageSetup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 Segundo BLT Calculator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Lydic, Liz</dc:creator>
  <cp:lastModifiedBy>Lydic, Liz</cp:lastModifiedBy>
  <dcterms:created xsi:type="dcterms:W3CDTF">2022-10-07T19:11:16Z</dcterms:created>
  <dcterms:modified xsi:type="dcterms:W3CDTF">2022-10-07T21:00:40Z</dcterms:modified>
</cp:coreProperties>
</file>